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955" windowHeight="14880"/>
  </bookViews>
  <sheets>
    <sheet name="Sheet1" sheetId="1" r:id="rId1"/>
    <sheet name="Sheet2" sheetId="2" r:id="rId2"/>
    <sheet name="Sheet3" sheetId="3" r:id="rId3"/>
  </sheets>
  <definedNames>
    <definedName name="References" localSheetId="0">Sheet1!$A$55</definedName>
  </definedNames>
  <calcPr calcId="145621"/>
</workbook>
</file>

<file path=xl/calcChain.xml><?xml version="1.0" encoding="utf-8"?>
<calcChain xmlns="http://schemas.openxmlformats.org/spreadsheetml/2006/main">
  <c r="B38" i="1" l="1"/>
  <c r="B36" i="1"/>
  <c r="B35" i="1"/>
  <c r="B34" i="1"/>
  <c r="B14" i="1"/>
  <c r="A16" i="1" s="1"/>
  <c r="B13" i="1"/>
  <c r="A17" i="1" s="1"/>
  <c r="B12" i="1"/>
  <c r="B11" i="1"/>
  <c r="B10" i="1"/>
  <c r="A18" i="1" l="1"/>
  <c r="B29" i="1" l="1"/>
  <c r="B43" i="1" s="1"/>
  <c r="A20" i="1"/>
  <c r="B21" i="1"/>
  <c r="B22" i="1" l="1"/>
  <c r="B42" i="1" s="1"/>
  <c r="B44" i="1"/>
  <c r="B23" i="1"/>
  <c r="B24" i="1" l="1"/>
  <c r="B48" i="1" s="1"/>
  <c r="B49" i="1"/>
  <c r="B25" i="1" l="1"/>
  <c r="B26" i="1" l="1"/>
  <c r="B47" i="1"/>
  <c r="B51" i="1" l="1"/>
  <c r="A31" i="1"/>
  <c r="B27" i="1"/>
  <c r="B28" i="1" l="1"/>
  <c r="B39" i="1" s="1"/>
  <c r="B50" i="1"/>
</calcChain>
</file>

<file path=xl/sharedStrings.xml><?xml version="1.0" encoding="utf-8"?>
<sst xmlns="http://schemas.openxmlformats.org/spreadsheetml/2006/main" count="45" uniqueCount="43">
  <si>
    <t>a</t>
  </si>
  <si>
    <t>b</t>
  </si>
  <si>
    <t>t</t>
  </si>
  <si>
    <t>t1</t>
  </si>
  <si>
    <t>t2</t>
  </si>
  <si>
    <t>pt</t>
  </si>
  <si>
    <t>lt</t>
  </si>
  <si>
    <t>kd</t>
  </si>
  <si>
    <t>ic50</t>
  </si>
  <si>
    <t>c</t>
  </si>
  <si>
    <t>Ki</t>
  </si>
  <si>
    <t>P0</t>
  </si>
  <si>
    <t>L0</t>
  </si>
  <si>
    <t>PL0</t>
  </si>
  <si>
    <t>P50</t>
  </si>
  <si>
    <t>L50</t>
  </si>
  <si>
    <t>PL50</t>
  </si>
  <si>
    <t>I50</t>
  </si>
  <si>
    <t>PI50</t>
  </si>
  <si>
    <t xml:space="preserve">Input parameters </t>
  </si>
  <si>
    <t>Dissociation constant of the protein-ligand complex Kd (nM)</t>
  </si>
  <si>
    <t>Total concentration of the inhibitor when 50 % inhibition is achieved IC50  (nM)</t>
  </si>
  <si>
    <t>The inhibition constant of the given inhibitor Ki (nM)</t>
  </si>
  <si>
    <t xml:space="preserve">When 0% inhibition (the positive control) </t>
  </si>
  <si>
    <t>Concentration of the free protein [P] (nM)</t>
  </si>
  <si>
    <t>Concentration of the free fluorescence-labeled ligand [L] (nM)</t>
  </si>
  <si>
    <t>Concentration of the protein-ligand complex [PL] (nM)</t>
  </si>
  <si>
    <t>When 50% inhibition</t>
  </si>
  <si>
    <t>Concentration of the protein-ligand complex ([PL]) (nM)</t>
  </si>
  <si>
    <t>Concentration of the free inhibitor ([I])  (nM)</t>
  </si>
  <si>
    <t>Concentration of the protein-inhibitor complex ([PI]) (nM)</t>
  </si>
  <si>
    <r>
      <t>Total concentration of the protein [P]</t>
    </r>
    <r>
      <rPr>
        <sz val="8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 (nM)</t>
    </r>
  </si>
  <si>
    <r>
      <t>Total concentration of the fluorescence-labeled ligand [L]</t>
    </r>
    <r>
      <rPr>
        <sz val="10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 (nM)</t>
    </r>
  </si>
  <si>
    <t>Ki calculation from Dr. Shaomeng Wang's group (created by Dr. Chao-Yie Yang, 10/25/2018)</t>
  </si>
  <si>
    <t>if the following (cell A20) is TRUE, check the results in the rows 33-51</t>
  </si>
  <si>
    <t>If the following (cell A31) is not FALSE, check the message</t>
  </si>
  <si>
    <t>Total concentration of the inhibitor when 50 % inhibition is achieved IC50 (nM)</t>
  </si>
  <si>
    <r>
      <t>Total concentration of the protein, [P]</t>
    </r>
    <r>
      <rPr>
        <sz val="10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(nM) </t>
    </r>
  </si>
  <si>
    <r>
      <t>Total concentration of the fluorescence-labeled ligand, [L]</t>
    </r>
    <r>
      <rPr>
        <sz val="10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(nM) </t>
    </r>
  </si>
  <si>
    <t>Dissociation constant of the protein-ligand complex, Kd (nM)</t>
  </si>
  <si>
    <t>References:</t>
  </si>
  <si>
    <r>
      <t>[1] Renxiao Wang, Zaneta Nikolovska-Coleska, Xueliang Fang and Shaomeng Wang, "From </t>
    </r>
    <r>
      <rPr>
        <i/>
        <sz val="12"/>
        <color rgb="FF000000"/>
        <rFont val="Times New Roman"/>
        <family val="1"/>
      </rPr>
      <t>IC</t>
    </r>
    <r>
      <rPr>
        <i/>
        <vertAlign val="subscript"/>
        <sz val="12"/>
        <color rgb="FF000000"/>
        <rFont val="Times New Roman"/>
        <family val="1"/>
      </rPr>
      <t>50</t>
    </r>
    <r>
      <rPr>
        <sz val="12"/>
        <color rgb="FF000000"/>
        <rFont val="Times New Roman"/>
        <family val="1"/>
      </rPr>
      <t> to </t>
    </r>
    <r>
      <rPr>
        <i/>
        <sz val="12"/>
        <color rgb="FF000000"/>
        <rFont val="Times New Roman"/>
        <family val="1"/>
      </rPr>
      <t>K</t>
    </r>
    <r>
      <rPr>
        <i/>
        <vertAlign val="subscript"/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: A General Mathematical Solution for Fluorescence-Based Competitive Binding Assays", (to be submitted).</t>
    </r>
  </si>
  <si>
    <r>
      <t>[2] Zaneta Nikolovska-Coleska, Renxiao Wang, Xueliang Fang, Hongguang Pan, York Tomita, Peng Li, Peter P. Roller, Krzysztof Krajewski, Naoyuki Saito, Jeanne Stuckey and Shaomeng Wang, "Development and Optimization of a Binding Assay for the XIAP BIR3 Domain Using Fluorescence Polarization", </t>
    </r>
    <r>
      <rPr>
        <i/>
        <sz val="12"/>
        <color rgb="FF000000"/>
        <rFont val="Times New Roman"/>
        <family val="1"/>
      </rPr>
      <t>Analytical Biochemistry</t>
    </r>
    <r>
      <rPr>
        <sz val="12"/>
        <color rgb="FF000000"/>
        <rFont val="Times New Roman"/>
        <family val="1"/>
      </rPr>
      <t>, </t>
    </r>
    <r>
      <rPr>
        <b/>
        <sz val="12"/>
        <color rgb="FF000000"/>
        <rFont val="Times New Roman"/>
        <family val="1"/>
      </rPr>
      <t>2004</t>
    </r>
    <r>
      <rPr>
        <i/>
        <sz val="12"/>
        <color rgb="FF00000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</si>
</sst>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.5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vertAlign val="subscript"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topLeftCell="A36" workbookViewId="0">
      <selection activeCell="E56" sqref="E56"/>
    </sheetView>
  </sheetViews>
  <sheetFormatPr defaultRowHeight="15" x14ac:dyDescent="0.25"/>
  <cols>
    <col min="1" max="1" width="74.85546875" customWidth="1"/>
    <col min="3" max="3" width="0" hidden="1" customWidth="1"/>
  </cols>
  <sheetData>
    <row r="1" spans="1:3" x14ac:dyDescent="0.25">
      <c r="A1" s="2" t="s">
        <v>33</v>
      </c>
      <c r="B1" s="2"/>
      <c r="C1" s="2"/>
    </row>
    <row r="3" spans="1:3" x14ac:dyDescent="0.25">
      <c r="A3" t="s">
        <v>37</v>
      </c>
      <c r="B3">
        <v>1</v>
      </c>
      <c r="C3" t="s">
        <v>5</v>
      </c>
    </row>
    <row r="4" spans="1:3" x14ac:dyDescent="0.25">
      <c r="A4" t="s">
        <v>38</v>
      </c>
      <c r="B4">
        <v>1</v>
      </c>
      <c r="C4" t="s">
        <v>6</v>
      </c>
    </row>
    <row r="5" spans="1:3" x14ac:dyDescent="0.25">
      <c r="A5" t="s">
        <v>39</v>
      </c>
      <c r="B5">
        <v>1</v>
      </c>
      <c r="C5" t="s">
        <v>7</v>
      </c>
    </row>
    <row r="6" spans="1:3" x14ac:dyDescent="0.25">
      <c r="A6" t="s">
        <v>36</v>
      </c>
      <c r="B6">
        <v>1</v>
      </c>
      <c r="C6" t="s">
        <v>8</v>
      </c>
    </row>
    <row r="9" spans="1:3" hidden="1" x14ac:dyDescent="0.25">
      <c r="A9" t="s">
        <v>0</v>
      </c>
      <c r="B9">
        <v>1</v>
      </c>
    </row>
    <row r="10" spans="1:3" hidden="1" x14ac:dyDescent="0.25">
      <c r="A10" t="s">
        <v>1</v>
      </c>
      <c r="B10">
        <f>-1*(B4-B3-B5)</f>
        <v>1</v>
      </c>
    </row>
    <row r="11" spans="1:3" hidden="1" x14ac:dyDescent="0.25">
      <c r="A11" t="s">
        <v>9</v>
      </c>
      <c r="B11">
        <f>-1*B5*B4</f>
        <v>-1</v>
      </c>
    </row>
    <row r="12" spans="1:3" hidden="1" x14ac:dyDescent="0.25">
      <c r="A12" t="s">
        <v>2</v>
      </c>
      <c r="B12">
        <f>B10^2 -4*B9*B11</f>
        <v>5</v>
      </c>
    </row>
    <row r="13" spans="1:3" hidden="1" x14ac:dyDescent="0.25">
      <c r="A13" t="s">
        <v>3</v>
      </c>
      <c r="B13">
        <f>(-1*B10+SQRT(B12))/(2*B9)</f>
        <v>0.6180339887498949</v>
      </c>
    </row>
    <row r="14" spans="1:3" hidden="1" x14ac:dyDescent="0.25">
      <c r="A14" t="s">
        <v>4</v>
      </c>
      <c r="B14">
        <f>(-1*B10-SQRT(B12))/(2*B9)</f>
        <v>-1.6180339887498949</v>
      </c>
    </row>
    <row r="15" spans="1:3" hidden="1" x14ac:dyDescent="0.25"/>
    <row r="16" spans="1:3" hidden="1" x14ac:dyDescent="0.25">
      <c r="A16">
        <f>IF(OR(B14&lt;0,B14&gt;C4),B13,-1)</f>
        <v>0.6180339887498949</v>
      </c>
    </row>
    <row r="17" spans="1:2" hidden="1" x14ac:dyDescent="0.25">
      <c r="A17">
        <f>IF(OR(B13&lt;0,B13&gt;B4),B14,-1)</f>
        <v>-1</v>
      </c>
    </row>
    <row r="18" spans="1:2" hidden="1" x14ac:dyDescent="0.25">
      <c r="A18">
        <f>IF(AND(B13&gt;0,B13&lt;B4),A16,IF(AND(B14&gt;0,B14&lt;B4),A17,-1))</f>
        <v>0.6180339887498949</v>
      </c>
    </row>
    <row r="19" spans="1:2" x14ac:dyDescent="0.25">
      <c r="A19" t="s">
        <v>34</v>
      </c>
    </row>
    <row r="20" spans="1:2" x14ac:dyDescent="0.25">
      <c r="A20" s="1" t="b">
        <f>IF(A18&gt;0,TRUE,FLASE)</f>
        <v>1</v>
      </c>
    </row>
    <row r="21" spans="1:2" hidden="1" x14ac:dyDescent="0.25">
      <c r="A21" t="s">
        <v>13</v>
      </c>
      <c r="B21">
        <f>B4-A18</f>
        <v>0.3819660112501051</v>
      </c>
    </row>
    <row r="22" spans="1:2" hidden="1" x14ac:dyDescent="0.25">
      <c r="A22" t="s">
        <v>11</v>
      </c>
      <c r="B22">
        <f>B3-B21</f>
        <v>0.6180339887498949</v>
      </c>
    </row>
    <row r="23" spans="1:2" hidden="1" x14ac:dyDescent="0.25">
      <c r="A23" t="s">
        <v>16</v>
      </c>
      <c r="B23">
        <f>B21/2</f>
        <v>0.19098300562505255</v>
      </c>
    </row>
    <row r="24" spans="1:2" hidden="1" x14ac:dyDescent="0.25">
      <c r="A24" t="s">
        <v>15</v>
      </c>
      <c r="B24">
        <f>B4-B23</f>
        <v>0.80901699437494745</v>
      </c>
    </row>
    <row r="25" spans="1:2" hidden="1" x14ac:dyDescent="0.25">
      <c r="A25" t="s">
        <v>14</v>
      </c>
      <c r="B25">
        <f>B5*B23/B24</f>
        <v>0.23606797749978967</v>
      </c>
    </row>
    <row r="26" spans="1:2" hidden="1" x14ac:dyDescent="0.25">
      <c r="A26" t="s">
        <v>18</v>
      </c>
      <c r="B26">
        <f>B3-B25-B23</f>
        <v>0.57294901687515776</v>
      </c>
    </row>
    <row r="27" spans="1:2" hidden="1" x14ac:dyDescent="0.25">
      <c r="A27" t="s">
        <v>17</v>
      </c>
      <c r="B27">
        <f>B6-B26</f>
        <v>0.42705098312484224</v>
      </c>
    </row>
    <row r="28" spans="1:2" hidden="1" x14ac:dyDescent="0.25">
      <c r="A28" t="s">
        <v>10</v>
      </c>
      <c r="B28">
        <f>B27/(B24/B5+B22/B5+1)</f>
        <v>0.17595468166680686</v>
      </c>
    </row>
    <row r="29" spans="1:2" hidden="1" x14ac:dyDescent="0.25">
      <c r="A29" t="s">
        <v>12</v>
      </c>
      <c r="B29">
        <f>A18</f>
        <v>0.6180339887498949</v>
      </c>
    </row>
    <row r="30" spans="1:2" x14ac:dyDescent="0.25">
      <c r="A30" t="s">
        <v>35</v>
      </c>
    </row>
    <row r="31" spans="1:2" x14ac:dyDescent="0.25">
      <c r="A31" s="1" t="b">
        <f>IF(OR(B6&lt;=B26,B6&lt;0),"Warning: The input IC50 value is below the theoretical limit. Consequently the Ki value cannot be computed. You may want to optimize your assay to get more reliable data.",FALSE)</f>
        <v>0</v>
      </c>
    </row>
    <row r="33" spans="1:2" x14ac:dyDescent="0.25">
      <c r="A33" t="s">
        <v>19</v>
      </c>
    </row>
    <row r="34" spans="1:2" x14ac:dyDescent="0.25">
      <c r="A34" t="s">
        <v>31</v>
      </c>
      <c r="B34">
        <f>B3</f>
        <v>1</v>
      </c>
    </row>
    <row r="35" spans="1:2" x14ac:dyDescent="0.25">
      <c r="A35" t="s">
        <v>32</v>
      </c>
      <c r="B35">
        <f>B4</f>
        <v>1</v>
      </c>
    </row>
    <row r="36" spans="1:2" x14ac:dyDescent="0.25">
      <c r="A36" t="s">
        <v>20</v>
      </c>
      <c r="B36">
        <f>B5</f>
        <v>1</v>
      </c>
    </row>
    <row r="38" spans="1:2" x14ac:dyDescent="0.25">
      <c r="A38" t="s">
        <v>21</v>
      </c>
      <c r="B38">
        <f>B6</f>
        <v>1</v>
      </c>
    </row>
    <row r="39" spans="1:2" x14ac:dyDescent="0.25">
      <c r="A39" t="s">
        <v>22</v>
      </c>
      <c r="B39">
        <f>B28</f>
        <v>0.17595468166680686</v>
      </c>
    </row>
    <row r="41" spans="1:2" x14ac:dyDescent="0.25">
      <c r="A41" t="s">
        <v>23</v>
      </c>
    </row>
    <row r="42" spans="1:2" x14ac:dyDescent="0.25">
      <c r="A42" t="s">
        <v>24</v>
      </c>
      <c r="B42">
        <f>B22</f>
        <v>0.6180339887498949</v>
      </c>
    </row>
    <row r="43" spans="1:2" x14ac:dyDescent="0.25">
      <c r="A43" t="s">
        <v>25</v>
      </c>
      <c r="B43">
        <f>B29</f>
        <v>0.6180339887498949</v>
      </c>
    </row>
    <row r="44" spans="1:2" x14ac:dyDescent="0.25">
      <c r="A44" t="s">
        <v>26</v>
      </c>
      <c r="B44">
        <f>B21</f>
        <v>0.3819660112501051</v>
      </c>
    </row>
    <row r="46" spans="1:2" x14ac:dyDescent="0.25">
      <c r="A46" t="s">
        <v>27</v>
      </c>
    </row>
    <row r="47" spans="1:2" x14ac:dyDescent="0.25">
      <c r="A47" t="s">
        <v>24</v>
      </c>
      <c r="B47">
        <f>B25</f>
        <v>0.23606797749978967</v>
      </c>
    </row>
    <row r="48" spans="1:2" x14ac:dyDescent="0.25">
      <c r="A48" t="s">
        <v>25</v>
      </c>
      <c r="B48">
        <f>B24</f>
        <v>0.80901699437494745</v>
      </c>
    </row>
    <row r="49" spans="1:2" x14ac:dyDescent="0.25">
      <c r="A49" t="s">
        <v>28</v>
      </c>
      <c r="B49">
        <f>B23</f>
        <v>0.19098300562505255</v>
      </c>
    </row>
    <row r="50" spans="1:2" x14ac:dyDescent="0.25">
      <c r="A50" t="s">
        <v>29</v>
      </c>
      <c r="B50">
        <f>B27</f>
        <v>0.42705098312484224</v>
      </c>
    </row>
    <row r="51" spans="1:2" x14ac:dyDescent="0.25">
      <c r="A51" t="s">
        <v>30</v>
      </c>
      <c r="B51">
        <f>B26</f>
        <v>0.57294901687515776</v>
      </c>
    </row>
    <row r="55" spans="1:2" ht="17.25" x14ac:dyDescent="0.25">
      <c r="A55" s="3" t="s">
        <v>40</v>
      </c>
    </row>
    <row r="57" spans="1:2" ht="50.25" x14ac:dyDescent="0.25">
      <c r="A57" s="4" t="s">
        <v>41</v>
      </c>
    </row>
    <row r="58" spans="1:2" ht="15.75" x14ac:dyDescent="0.25">
      <c r="A58" s="5"/>
    </row>
    <row r="59" spans="1:2" ht="78.75" x14ac:dyDescent="0.25">
      <c r="A59" s="4" t="s">
        <v>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Sheet1!References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Chao-Yie</dc:creator>
  <cp:lastModifiedBy>Chao-Yie</cp:lastModifiedBy>
  <dcterms:created xsi:type="dcterms:W3CDTF">2018-10-23T20:22:51Z</dcterms:created>
  <dcterms:modified xsi:type="dcterms:W3CDTF">2018-10-26T13:18:50Z</dcterms:modified>
</cp:coreProperties>
</file>